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<sst xmlns="http://schemas.openxmlformats.org/spreadsheetml/2006/main" count="120" uniqueCount="53">
  <si>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Product Delivery</t>
  </si>
  <si>
    <t>Premium</t>
  </si>
  <si>
    <t>Promotion Costs</t>
  </si>
  <si>
    <t>Production</t>
  </si>
  <si>
    <t>Postage</t>
  </si>
  <si>
    <t>List Costs</t>
  </si>
  <si>
    <t>Lettershopping</t>
  </si>
  <si>
    <t>Revenue</t>
  </si>
  <si>
    <t>Operating Profit</t>
  </si>
  <si>
    <t>Overhead Allocations</t>
  </si>
  <si>
    <t>Creative</t>
  </si>
  <si>
    <t>Others</t>
  </si>
  <si>
    <t>Order Processing</t>
  </si>
  <si>
    <t>Commissions</t>
  </si>
  <si>
    <t>Profit Prior Promotion (PPP)</t>
  </si>
  <si>
    <t>Profit Prior Allocations (PPA)</t>
  </si>
  <si>
    <t>Shipping &amp; Handling</t>
  </si>
  <si>
    <t>Unit Selling Price</t>
  </si>
  <si>
    <t xml:space="preserve"> </t>
  </si>
  <si>
    <t>Product Manufacturing (COGS)</t>
  </si>
  <si>
    <t>Direct Costs (or Per Order Costs)</t>
  </si>
  <si>
    <t>Bank or Credit Card Charges</t>
  </si>
  <si>
    <t>Gross Orders</t>
  </si>
  <si>
    <t>Rejects or Returns</t>
  </si>
  <si>
    <t>Bad Debts</t>
  </si>
  <si>
    <t>Total Direct Cost</t>
  </si>
  <si>
    <t>Total Promotion Cost</t>
  </si>
  <si>
    <t>Gross</t>
  </si>
  <si>
    <t>Unit PPP (or Allowable) Net</t>
  </si>
  <si>
    <t>Net</t>
  </si>
  <si>
    <t>Total Revenue</t>
  </si>
  <si>
    <t>Mailing Quantity</t>
  </si>
  <si>
    <t>Net Pull% (Net Orders)</t>
  </si>
  <si>
    <t>Gross Pull%</t>
  </si>
  <si>
    <t>Per Unit</t>
  </si>
  <si>
    <t>Total</t>
  </si>
  <si>
    <t>Per Unit</t>
  </si>
  <si>
    <t>Total</t>
  </si>
  <si>
    <t>Per M Cost</t>
  </si>
  <si>
    <t>EXAMPLE</t>
  </si>
  <si>
    <t>Billing &amp; Collections</t>
  </si>
  <si>
    <t>TEMPLATE for Plan A</t>
  </si>
  <si>
    <t>TEMPLATE for Plan B</t>
  </si>
  <si>
    <t>Mailing Date</t>
  </si>
  <si>
    <t>ABC-20053918</t>
  </si>
  <si>
    <t>Marketing Data</t>
  </si>
  <si>
    <t>Financial Data</t>
  </si>
  <si>
    <t>Promotion Campaign Code</t>
  </si>
  <si>
    <t>&gt;&gt;&gt;</t>
  </si>
  <si>
    <t>Direct Mail Campaign P&amp;L and Breakeven Analysis</t>
  </si>
  <si>
    <t>Ratio</t>
  </si>
  <si>
    <t>Profit</t>
  </si>
  <si>
    <t>Break Even Pull%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</si>
</sst>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_);_(* \(#,##0.0\);_(* &quot;-&quot;?_);_(@_)"/>
    <numFmt numFmtId="178" formatCode="0.0"/>
    <numFmt numFmtId="179" formatCode="0.00_);[Red]\(0.00\)"/>
    <numFmt numFmtId="180" formatCode="_(* #,##0.000_);_(* \(#,##0.000\);_(* &quot;-&quot;??_);_(@_)"/>
    <numFmt numFmtId="181" formatCode="_(&quot;HK$&quot;* #,##0.0_);_(&quot;HK$&quot;* \(#,##0.0\);_(&quot;HK$&quot;* &quot;-&quot;??_);_(@_)"/>
    <numFmt numFmtId="182" formatCode="_(&quot;HK$&quot;* #,##0_);_(&quot;HK$&quot;* \(#,##0\);_(&quot;HK$&quot;* &quot;-&quot;??_);_(@_)"/>
  </numFmts>
  <fonts count="10">
    <font>
      <sz val="10"/>
      <name val="Trebuchet MS"/>
      <family val="0"/>
    </font>
    <font>
      <sz val="9"/>
      <name val="細明體"/>
      <family val="3"/>
    </font>
    <font>
      <b/>
      <sz val="10"/>
      <name val="Trebuchet MS"/>
      <family val="0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u val="singleAccounting"/>
      <sz val="10"/>
      <name val="Trebuchet MS"/>
      <family val="2"/>
    </font>
    <font>
      <b/>
      <u val="single"/>
      <sz val="10"/>
      <color indexed="12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36"/>
      <name val="Trebuchet MS"/>
      <family val="2"/>
    </font>
    <font>
      <b/>
      <u val="single"/>
      <sz val="1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15" applyNumberFormat="1" applyAlignment="1">
      <alignment horizontal="center"/>
    </xf>
    <xf numFmtId="176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5" fontId="2" fillId="0" borderId="0" xfId="15" applyNumberFormat="1" applyFont="1" applyAlignment="1">
      <alignment horizontal="center"/>
    </xf>
    <xf numFmtId="10" fontId="2" fillId="0" borderId="0" xfId="21" applyNumberFormat="1" applyFont="1" applyAlignment="1">
      <alignment/>
    </xf>
    <xf numFmtId="169" fontId="0" fillId="0" borderId="0" xfId="17" applyAlignment="1">
      <alignment horizontal="center"/>
    </xf>
    <xf numFmtId="169" fontId="2" fillId="0" borderId="0" xfId="17" applyFont="1" applyAlignment="1">
      <alignment horizontal="center"/>
    </xf>
    <xf numFmtId="169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9" fontId="5" fillId="0" borderId="0" xfId="17" applyFont="1" applyAlignment="1">
      <alignment horizontal="center"/>
    </xf>
    <xf numFmtId="10" fontId="2" fillId="0" borderId="0" xfId="21" applyNumberFormat="1" applyFont="1" applyAlignment="1">
      <alignment horizontal="center"/>
    </xf>
    <xf numFmtId="174" fontId="0" fillId="0" borderId="0" xfId="15" applyNumberFormat="1" applyAlignment="1">
      <alignment horizontal="left"/>
    </xf>
    <xf numFmtId="3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176" fontId="0" fillId="2" borderId="0" xfId="21" applyNumberFormat="1" applyFill="1" applyAlignment="1">
      <alignment/>
    </xf>
    <xf numFmtId="169" fontId="0" fillId="2" borderId="0" xfId="17" applyFill="1" applyAlignment="1">
      <alignment horizontal="center"/>
    </xf>
    <xf numFmtId="182" fontId="0" fillId="2" borderId="0" xfId="17" applyNumberFormat="1" applyFill="1" applyAlignment="1">
      <alignment/>
    </xf>
    <xf numFmtId="169" fontId="0" fillId="2" borderId="0" xfId="17" applyFill="1" applyAlignment="1">
      <alignment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0" fillId="0" borderId="1" xfId="17" applyBorder="1" applyAlignment="1">
      <alignment horizontal="center"/>
    </xf>
    <xf numFmtId="169" fontId="5" fillId="0" borderId="1" xfId="1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17" applyBorder="1" applyAlignment="1">
      <alignment horizontal="center"/>
    </xf>
    <xf numFmtId="169" fontId="2" fillId="0" borderId="0" xfId="17" applyFont="1" applyBorder="1" applyAlignment="1">
      <alignment horizontal="center"/>
    </xf>
    <xf numFmtId="169" fontId="5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21" applyNumberFormat="1" applyFont="1" applyBorder="1" applyAlignment="1">
      <alignment horizontal="center"/>
    </xf>
    <xf numFmtId="169" fontId="0" fillId="2" borderId="0" xfId="17" applyFill="1" applyBorder="1" applyAlignment="1">
      <alignment horizontal="center"/>
    </xf>
    <xf numFmtId="9" fontId="2" fillId="0" borderId="0" xfId="17" applyNumberFormat="1" applyFont="1" applyBorder="1" applyAlignment="1">
      <alignment horizontal="center"/>
    </xf>
    <xf numFmtId="176" fontId="2" fillId="0" borderId="0" xfId="21" applyNumberFormat="1" applyFont="1" applyBorder="1" applyAlignment="1">
      <alignment horizontal="center"/>
    </xf>
    <xf numFmtId="176" fontId="0" fillId="0" borderId="0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17" applyNumberFormat="1" applyFont="1" applyBorder="1" applyAlignment="1">
      <alignment horizontal="center"/>
    </xf>
    <xf numFmtId="176" fontId="0" fillId="0" borderId="1" xfId="21" applyNumberFormat="1" applyFont="1" applyBorder="1" applyAlignment="1">
      <alignment horizontal="center"/>
    </xf>
    <xf numFmtId="176" fontId="2" fillId="0" borderId="1" xfId="2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0" fillId="3" borderId="0" xfId="17" applyFill="1" applyBorder="1" applyAlignment="1">
      <alignment horizontal="center"/>
    </xf>
    <xf numFmtId="169" fontId="2" fillId="3" borderId="0" xfId="17" applyFont="1" applyFill="1" applyBorder="1" applyAlignment="1">
      <alignment horizontal="center"/>
    </xf>
    <xf numFmtId="169" fontId="5" fillId="3" borderId="0" xfId="17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0" fontId="2" fillId="3" borderId="0" xfId="2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2" fillId="0" borderId="2" xfId="17" applyFont="1" applyBorder="1" applyAlignment="1">
      <alignment horizontal="center"/>
    </xf>
    <xf numFmtId="15" fontId="0" fillId="2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10" fontId="2" fillId="0" borderId="0" xfId="21" applyNumberFormat="1" applyFont="1" applyFill="1" applyAlignment="1">
      <alignment horizontal="center"/>
    </xf>
    <xf numFmtId="10" fontId="0" fillId="2" borderId="0" xfId="21" applyNumberFormat="1" applyFill="1" applyAlignment="1">
      <alignment/>
    </xf>
    <xf numFmtId="10" fontId="0" fillId="2" borderId="0" xfId="0" applyNumberFormat="1" applyFill="1" applyAlignment="1">
      <alignment/>
    </xf>
    <xf numFmtId="169" fontId="2" fillId="3" borderId="0" xfId="17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71900" y="9906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71900" y="28956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4191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6</xdr:col>
      <xdr:colOff>0</xdr:colOff>
      <xdr:row>47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71900" y="8829675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6</xdr:col>
      <xdr:colOff>0</xdr:colOff>
      <xdr:row>49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9210675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6</xdr:col>
      <xdr:colOff>0</xdr:colOff>
      <xdr:row>53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71900" y="9972675"/>
          <a:ext cx="2305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75" zoomScaleNormal="75" workbookViewId="0" topLeftCell="A16">
      <selection activeCell="F47" sqref="F47"/>
    </sheetView>
  </sheetViews>
  <sheetFormatPr defaultColWidth="9.140625" defaultRowHeight="15"/>
  <cols>
    <col min="1" max="1" width="11.57421875" style="0" customWidth="1"/>
    <col min="2" max="2" width="15.57421875" style="1" bestFit="1" customWidth="1"/>
    <col min="3" max="3" width="18.140625" style="37" bestFit="1" customWidth="1"/>
    <col min="4" max="4" width="9.57421875" style="33" bestFit="1" customWidth="1"/>
    <col min="5" max="5" width="1.7109375" style="52" customWidth="1"/>
    <col min="6" max="6" width="34.57421875" style="24" customWidth="1"/>
    <col min="7" max="7" width="1.7109375" style="52" customWidth="1"/>
    <col min="8" max="8" width="11.57421875" style="0" customWidth="1"/>
    <col min="9" max="9" width="15.57421875" style="1" bestFit="1" customWidth="1"/>
    <col min="10" max="10" width="18.140625" style="37" bestFit="1" customWidth="1"/>
    <col min="11" max="11" width="9.57421875" style="33" bestFit="1" customWidth="1"/>
    <col min="12" max="12" width="11.57421875" style="0" customWidth="1"/>
    <col min="13" max="13" width="15.57421875" style="1" bestFit="1" customWidth="1"/>
    <col min="14" max="14" width="18.140625" style="1" bestFit="1" customWidth="1"/>
    <col min="15" max="15" width="9.57421875" style="37" bestFit="1" customWidth="1"/>
  </cols>
  <sheetData>
    <row r="1" spans="4:11" ht="18">
      <c r="D1" s="37"/>
      <c r="E1" s="59"/>
      <c r="F1" s="66" t="s">
        <v>49</v>
      </c>
      <c r="G1" s="59"/>
      <c r="K1" s="37"/>
    </row>
    <row r="2" spans="4:11" ht="15">
      <c r="D2" s="37"/>
      <c r="E2" s="59"/>
      <c r="F2" s="31"/>
      <c r="G2" s="59"/>
      <c r="K2" s="37"/>
    </row>
    <row r="3" spans="1:13" ht="15">
      <c r="A3" s="31"/>
      <c r="B3" s="62" t="s">
        <v>44</v>
      </c>
      <c r="F3" s="64" t="s">
        <v>47</v>
      </c>
      <c r="H3" s="1"/>
      <c r="I3" s="62" t="s">
        <v>18</v>
      </c>
      <c r="M3" s="62" t="s">
        <v>18</v>
      </c>
    </row>
    <row r="4" spans="1:6" ht="15">
      <c r="A4" s="11"/>
      <c r="F4" s="23"/>
    </row>
    <row r="5" spans="1:12" ht="15">
      <c r="A5" s="22" t="s">
        <v>39</v>
      </c>
      <c r="B5" s="1" t="s">
        <v>18</v>
      </c>
      <c r="H5" s="32" t="s">
        <v>41</v>
      </c>
      <c r="L5" s="32" t="s">
        <v>42</v>
      </c>
    </row>
    <row r="6" ht="15">
      <c r="F6" s="64" t="s">
        <v>45</v>
      </c>
    </row>
    <row r="7" ht="15">
      <c r="F7" s="23"/>
    </row>
    <row r="8" spans="2:13" ht="15">
      <c r="B8" s="61">
        <v>38528</v>
      </c>
      <c r="F8" s="25" t="s">
        <v>43</v>
      </c>
      <c r="I8" s="61"/>
      <c r="M8" s="61"/>
    </row>
    <row r="9" spans="2:13" ht="15">
      <c r="B9" s="16">
        <v>50000</v>
      </c>
      <c r="F9" s="25" t="s">
        <v>31</v>
      </c>
      <c r="I9" s="16">
        <v>0</v>
      </c>
      <c r="M9" s="16">
        <v>0</v>
      </c>
    </row>
    <row r="10" spans="1:14" ht="15">
      <c r="A10" s="68" t="s">
        <v>48</v>
      </c>
      <c r="B10" s="17">
        <v>0.038</v>
      </c>
      <c r="C10" s="67" t="s">
        <v>18</v>
      </c>
      <c r="F10" s="25" t="s">
        <v>33</v>
      </c>
      <c r="H10" s="68" t="s">
        <v>48</v>
      </c>
      <c r="I10" s="17">
        <v>0</v>
      </c>
      <c r="J10" s="67" t="s">
        <v>18</v>
      </c>
      <c r="L10" s="68" t="s">
        <v>48</v>
      </c>
      <c r="M10" s="17">
        <v>0</v>
      </c>
      <c r="N10" s="67" t="s">
        <v>18</v>
      </c>
    </row>
    <row r="11" spans="2:13" ht="15">
      <c r="B11" s="2">
        <f>+B9*B10</f>
        <v>1900</v>
      </c>
      <c r="F11" s="24" t="s">
        <v>22</v>
      </c>
      <c r="I11" s="2">
        <f>+I9*I10</f>
        <v>0</v>
      </c>
      <c r="M11" s="2">
        <f>+M9*M10</f>
        <v>0</v>
      </c>
    </row>
    <row r="12" spans="1:13" ht="15">
      <c r="A12" s="18">
        <v>0.05</v>
      </c>
      <c r="B12" s="15">
        <f>+A12*B11</f>
        <v>95</v>
      </c>
      <c r="F12" s="26" t="s">
        <v>23</v>
      </c>
      <c r="H12" s="18">
        <v>0</v>
      </c>
      <c r="I12" s="15">
        <f>+H12*I11</f>
        <v>0</v>
      </c>
      <c r="L12" s="18">
        <v>0</v>
      </c>
      <c r="M12" s="15">
        <f>+L12*M11</f>
        <v>0</v>
      </c>
    </row>
    <row r="13" spans="1:13" ht="15">
      <c r="A13" s="18">
        <v>0.005</v>
      </c>
      <c r="B13" s="15">
        <f>+A13*B11</f>
        <v>9.5</v>
      </c>
      <c r="F13" s="26" t="s">
        <v>24</v>
      </c>
      <c r="H13" s="18">
        <v>0</v>
      </c>
      <c r="I13" s="15">
        <f>+H13*I11</f>
        <v>0</v>
      </c>
      <c r="L13" s="18">
        <v>0</v>
      </c>
      <c r="M13" s="15">
        <f>+L13*M11</f>
        <v>0</v>
      </c>
    </row>
    <row r="14" spans="1:13" ht="15">
      <c r="A14" s="7">
        <f>+B14/B9</f>
        <v>0.03591</v>
      </c>
      <c r="B14" s="6">
        <f>+B11-B12-B13</f>
        <v>1795.5</v>
      </c>
      <c r="F14" s="25" t="s">
        <v>32</v>
      </c>
      <c r="H14" s="7" t="e">
        <f>+I14/I9</f>
        <v>#DIV/0!</v>
      </c>
      <c r="I14" s="6">
        <f>+I11-I12-I13</f>
        <v>0</v>
      </c>
      <c r="L14" s="7" t="e">
        <f>+M14/M9</f>
        <v>#DIV/0!</v>
      </c>
      <c r="M14" s="6">
        <f>+M11-M12-M13</f>
        <v>0</v>
      </c>
    </row>
    <row r="16" spans="4:15" ht="15">
      <c r="D16" s="73" t="s">
        <v>51</v>
      </c>
      <c r="F16" s="64" t="s">
        <v>46</v>
      </c>
      <c r="K16" s="73" t="s">
        <v>51</v>
      </c>
      <c r="O16" s="73" t="s">
        <v>51</v>
      </c>
    </row>
    <row r="17" spans="4:15" ht="15">
      <c r="D17" s="48" t="s">
        <v>50</v>
      </c>
      <c r="K17" s="48" t="s">
        <v>50</v>
      </c>
      <c r="O17" s="48" t="s">
        <v>50</v>
      </c>
    </row>
    <row r="18" spans="2:15" ht="15">
      <c r="B18" s="12" t="s">
        <v>34</v>
      </c>
      <c r="C18" s="38" t="s">
        <v>35</v>
      </c>
      <c r="D18" s="34"/>
      <c r="E18" s="53"/>
      <c r="F18" s="25" t="s">
        <v>7</v>
      </c>
      <c r="G18" s="53"/>
      <c r="I18" s="12" t="s">
        <v>34</v>
      </c>
      <c r="J18" s="38" t="s">
        <v>35</v>
      </c>
      <c r="K18" s="34"/>
      <c r="M18" s="12" t="s">
        <v>34</v>
      </c>
      <c r="N18" s="12" t="s">
        <v>35</v>
      </c>
      <c r="O18" s="38"/>
    </row>
    <row r="19" spans="2:15" ht="15">
      <c r="B19" s="19">
        <v>469</v>
      </c>
      <c r="C19" s="39">
        <f>+B19*B$14</f>
        <v>842089.5</v>
      </c>
      <c r="D19" s="35"/>
      <c r="E19" s="54"/>
      <c r="F19" s="26" t="s">
        <v>17</v>
      </c>
      <c r="G19" s="54"/>
      <c r="I19" s="19">
        <v>0</v>
      </c>
      <c r="J19" s="39">
        <f>+I19*I$14</f>
        <v>0</v>
      </c>
      <c r="K19" s="35"/>
      <c r="M19" s="19">
        <v>0</v>
      </c>
      <c r="N19" s="8">
        <f>+M19*M$14</f>
        <v>0</v>
      </c>
      <c r="O19" s="39"/>
    </row>
    <row r="20" spans="2:15" ht="15">
      <c r="B20" s="19">
        <v>20</v>
      </c>
      <c r="C20" s="39">
        <f>+B20*B$14</f>
        <v>35910</v>
      </c>
      <c r="D20" s="35"/>
      <c r="E20" s="54"/>
      <c r="F20" s="26" t="s">
        <v>16</v>
      </c>
      <c r="G20" s="54"/>
      <c r="I20" s="19">
        <v>0</v>
      </c>
      <c r="J20" s="39">
        <f>+I20*I$14</f>
        <v>0</v>
      </c>
      <c r="K20" s="35"/>
      <c r="M20" s="19">
        <v>0</v>
      </c>
      <c r="N20" s="8">
        <f>+M20*M$14</f>
        <v>0</v>
      </c>
      <c r="O20" s="39"/>
    </row>
    <row r="21" spans="2:15" ht="15">
      <c r="B21" s="9">
        <f>+B19+B20</f>
        <v>489</v>
      </c>
      <c r="C21" s="40">
        <f>+C19+C20</f>
        <v>877999.5</v>
      </c>
      <c r="D21" s="49">
        <v>1</v>
      </c>
      <c r="E21" s="55"/>
      <c r="F21" s="27" t="s">
        <v>30</v>
      </c>
      <c r="G21" s="55"/>
      <c r="I21" s="9">
        <f>+I19+I20</f>
        <v>0</v>
      </c>
      <c r="J21" s="40">
        <f>+J19+J20</f>
        <v>0</v>
      </c>
      <c r="K21" s="49">
        <v>1</v>
      </c>
      <c r="M21" s="9">
        <f>+M19+M20</f>
        <v>0</v>
      </c>
      <c r="N21" s="9">
        <f>+N19+N20</f>
        <v>0</v>
      </c>
      <c r="O21" s="45">
        <v>1</v>
      </c>
    </row>
    <row r="22" spans="2:15" ht="15">
      <c r="B22" s="8"/>
      <c r="C22" s="39"/>
      <c r="D22" s="35"/>
      <c r="E22" s="54"/>
      <c r="G22" s="54"/>
      <c r="I22" s="8"/>
      <c r="J22" s="39"/>
      <c r="K22" s="35"/>
      <c r="M22" s="8"/>
      <c r="N22" s="8"/>
      <c r="O22" s="39"/>
    </row>
    <row r="23" spans="2:15" ht="17.25">
      <c r="B23" s="13" t="s">
        <v>36</v>
      </c>
      <c r="C23" s="41" t="s">
        <v>37</v>
      </c>
      <c r="D23" s="36"/>
      <c r="E23" s="56"/>
      <c r="F23" s="25" t="s">
        <v>20</v>
      </c>
      <c r="G23" s="56"/>
      <c r="I23" s="13" t="s">
        <v>36</v>
      </c>
      <c r="J23" s="41" t="s">
        <v>37</v>
      </c>
      <c r="K23" s="36"/>
      <c r="M23" s="13" t="s">
        <v>36</v>
      </c>
      <c r="N23" s="13" t="s">
        <v>37</v>
      </c>
      <c r="O23" s="41"/>
    </row>
    <row r="24" spans="2:15" ht="15">
      <c r="B24" s="19">
        <v>75</v>
      </c>
      <c r="C24" s="39">
        <f>+B24*(B11-B12)</f>
        <v>135375</v>
      </c>
      <c r="D24" s="50">
        <f>+C24/C$21</f>
        <v>0.1541857370078229</v>
      </c>
      <c r="E24" s="54"/>
      <c r="F24" s="26" t="s">
        <v>19</v>
      </c>
      <c r="G24" s="54"/>
      <c r="I24" s="19">
        <v>0</v>
      </c>
      <c r="J24" s="39">
        <f>+I24*(I11-I12)</f>
        <v>0</v>
      </c>
      <c r="K24" s="50" t="e">
        <f>+J24/J$21</f>
        <v>#DIV/0!</v>
      </c>
      <c r="M24" s="19">
        <v>0</v>
      </c>
      <c r="N24" s="8">
        <f>+M24*(M11-M12)</f>
        <v>0</v>
      </c>
      <c r="O24" s="47" t="e">
        <f>+N24/N$21</f>
        <v>#DIV/0!</v>
      </c>
    </row>
    <row r="25" spans="2:15" ht="15">
      <c r="B25" s="19">
        <v>7</v>
      </c>
      <c r="C25" s="39">
        <f>+B25*B11</f>
        <v>13300</v>
      </c>
      <c r="D25" s="50">
        <f aca="true" t="shared" si="0" ref="D25:D30">+C25/C$21</f>
        <v>0.015148072407786109</v>
      </c>
      <c r="E25" s="54"/>
      <c r="F25" s="26" t="s">
        <v>12</v>
      </c>
      <c r="G25" s="54"/>
      <c r="I25" s="19">
        <v>0</v>
      </c>
      <c r="J25" s="39">
        <f>+I25*I11</f>
        <v>0</v>
      </c>
      <c r="K25" s="50" t="e">
        <f aca="true" t="shared" si="1" ref="K25:K30">+J25/J$21</f>
        <v>#DIV/0!</v>
      </c>
      <c r="M25" s="19">
        <v>0</v>
      </c>
      <c r="N25" s="8">
        <f>+M25*M11</f>
        <v>0</v>
      </c>
      <c r="O25" s="47" t="e">
        <f aca="true" t="shared" si="2" ref="O25:O30">+N25/N$21</f>
        <v>#DIV/0!</v>
      </c>
    </row>
    <row r="26" spans="2:15" ht="15">
      <c r="B26" s="19">
        <v>25</v>
      </c>
      <c r="C26" s="39">
        <f>+B26*B11</f>
        <v>47500</v>
      </c>
      <c r="D26" s="50">
        <f t="shared" si="0"/>
        <v>0.054100258599236103</v>
      </c>
      <c r="E26" s="54"/>
      <c r="F26" s="26" t="s">
        <v>0</v>
      </c>
      <c r="G26" s="54"/>
      <c r="I26" s="19">
        <v>0</v>
      </c>
      <c r="J26" s="39">
        <f>+I26*I11</f>
        <v>0</v>
      </c>
      <c r="K26" s="50" t="e">
        <f t="shared" si="1"/>
        <v>#DIV/0!</v>
      </c>
      <c r="M26" s="19">
        <v>0</v>
      </c>
      <c r="N26" s="8">
        <f>+M26*M11</f>
        <v>0</v>
      </c>
      <c r="O26" s="47" t="e">
        <f t="shared" si="2"/>
        <v>#DIV/0!</v>
      </c>
    </row>
    <row r="27" spans="2:15" ht="15">
      <c r="B27" s="19">
        <v>10</v>
      </c>
      <c r="C27" s="39">
        <f>+B27*B11</f>
        <v>19000</v>
      </c>
      <c r="D27" s="50">
        <f t="shared" si="0"/>
        <v>0.02164010343969444</v>
      </c>
      <c r="E27" s="54"/>
      <c r="F27" s="26" t="s">
        <v>1</v>
      </c>
      <c r="G27" s="54"/>
      <c r="I27" s="19">
        <v>0</v>
      </c>
      <c r="J27" s="39">
        <f>+I27*I11</f>
        <v>0</v>
      </c>
      <c r="K27" s="50" t="e">
        <f t="shared" si="1"/>
        <v>#DIV/0!</v>
      </c>
      <c r="M27" s="19">
        <v>0</v>
      </c>
      <c r="N27" s="8">
        <f>+M27*M11</f>
        <v>0</v>
      </c>
      <c r="O27" s="47" t="e">
        <f t="shared" si="2"/>
        <v>#DIV/0!</v>
      </c>
    </row>
    <row r="28" spans="2:15" ht="15">
      <c r="B28" s="19">
        <v>8</v>
      </c>
      <c r="C28" s="39">
        <f>+B28*B11</f>
        <v>15200</v>
      </c>
      <c r="D28" s="50">
        <f t="shared" si="0"/>
        <v>0.017312082751755553</v>
      </c>
      <c r="E28" s="54"/>
      <c r="F28" s="26" t="s">
        <v>40</v>
      </c>
      <c r="G28" s="54"/>
      <c r="I28" s="19">
        <v>0</v>
      </c>
      <c r="J28" s="39">
        <f>+I28*I11</f>
        <v>0</v>
      </c>
      <c r="K28" s="50" t="e">
        <f t="shared" si="1"/>
        <v>#DIV/0!</v>
      </c>
      <c r="M28" s="19">
        <v>0</v>
      </c>
      <c r="N28" s="8">
        <f>+M28*M11</f>
        <v>0</v>
      </c>
      <c r="O28" s="47" t="e">
        <f t="shared" si="2"/>
        <v>#DIV/0!</v>
      </c>
    </row>
    <row r="29" spans="1:15" ht="15">
      <c r="A29" s="70">
        <v>0.0225</v>
      </c>
      <c r="B29" s="8">
        <f>+A29*B21</f>
        <v>11.0025</v>
      </c>
      <c r="C29" s="39">
        <f>+B29*B14</f>
        <v>19754.98875</v>
      </c>
      <c r="D29" s="50">
        <f t="shared" si="0"/>
        <v>0.0225</v>
      </c>
      <c r="E29" s="54"/>
      <c r="F29" s="26" t="s">
        <v>21</v>
      </c>
      <c r="G29" s="54"/>
      <c r="H29" s="70">
        <v>0</v>
      </c>
      <c r="I29" s="8">
        <f>+H29*I21</f>
        <v>0</v>
      </c>
      <c r="J29" s="39">
        <f>+I29*I14</f>
        <v>0</v>
      </c>
      <c r="K29" s="50" t="e">
        <f t="shared" si="1"/>
        <v>#DIV/0!</v>
      </c>
      <c r="L29" s="70">
        <v>0</v>
      </c>
      <c r="M29" s="8">
        <f>+L29*M21</f>
        <v>0</v>
      </c>
      <c r="N29" s="8">
        <f>+M29*M14</f>
        <v>0</v>
      </c>
      <c r="O29" s="47" t="e">
        <f t="shared" si="2"/>
        <v>#DIV/0!</v>
      </c>
    </row>
    <row r="30" spans="1:15" ht="15">
      <c r="A30" s="71">
        <v>0.05</v>
      </c>
      <c r="B30" s="8">
        <f>+A30*B21</f>
        <v>24.450000000000003</v>
      </c>
      <c r="C30" s="39">
        <f>+B30*B14</f>
        <v>43899.975000000006</v>
      </c>
      <c r="D30" s="50">
        <f t="shared" si="0"/>
        <v>0.05000000000000001</v>
      </c>
      <c r="E30" s="54"/>
      <c r="F30" s="26" t="s">
        <v>13</v>
      </c>
      <c r="G30" s="54"/>
      <c r="H30" s="71">
        <v>0</v>
      </c>
      <c r="I30" s="8">
        <f>+H30*I21</f>
        <v>0</v>
      </c>
      <c r="J30" s="39">
        <f>+I30*I14</f>
        <v>0</v>
      </c>
      <c r="K30" s="50" t="e">
        <f t="shared" si="1"/>
        <v>#DIV/0!</v>
      </c>
      <c r="L30" s="71">
        <v>0</v>
      </c>
      <c r="M30" s="8">
        <f>+L30*M21</f>
        <v>0</v>
      </c>
      <c r="N30" s="8">
        <f>+M30*M14</f>
        <v>0</v>
      </c>
      <c r="O30" s="47" t="e">
        <f t="shared" si="2"/>
        <v>#DIV/0!</v>
      </c>
    </row>
    <row r="31" spans="1:15" ht="15">
      <c r="A31" s="3"/>
      <c r="B31" s="9">
        <f>+C31/B14</f>
        <v>163.75937830687832</v>
      </c>
      <c r="C31" s="40">
        <f>+SUM(C24:C30)</f>
        <v>294029.96375</v>
      </c>
      <c r="D31" s="51">
        <f>+C31/C$21</f>
        <v>0.3348862542062951</v>
      </c>
      <c r="E31" s="55"/>
      <c r="F31" s="27" t="s">
        <v>25</v>
      </c>
      <c r="G31" s="55"/>
      <c r="H31" s="3"/>
      <c r="I31" s="9" t="e">
        <f>+J31/I14</f>
        <v>#DIV/0!</v>
      </c>
      <c r="J31" s="40">
        <f>+SUM(J24:J30)</f>
        <v>0</v>
      </c>
      <c r="K31" s="51" t="e">
        <f>+J31/J$21</f>
        <v>#DIV/0!</v>
      </c>
      <c r="L31" s="3"/>
      <c r="M31" s="9" t="e">
        <f>+N31/M14</f>
        <v>#DIV/0!</v>
      </c>
      <c r="N31" s="9">
        <f>+SUM(N24:N30)</f>
        <v>0</v>
      </c>
      <c r="O31" s="46" t="e">
        <f>+N31/N$21</f>
        <v>#DIV/0!</v>
      </c>
    </row>
    <row r="32" spans="2:15" ht="15">
      <c r="B32" s="8"/>
      <c r="C32" s="39"/>
      <c r="D32" s="51" t="s">
        <v>18</v>
      </c>
      <c r="E32" s="54"/>
      <c r="G32" s="54"/>
      <c r="I32" s="8"/>
      <c r="J32" s="39"/>
      <c r="K32" s="51" t="s">
        <v>18</v>
      </c>
      <c r="M32" s="8"/>
      <c r="N32" s="8"/>
      <c r="O32" s="46" t="s">
        <v>18</v>
      </c>
    </row>
    <row r="33" spans="2:15" ht="15">
      <c r="B33" s="9" t="s">
        <v>18</v>
      </c>
      <c r="C33" s="40">
        <f>+C21-C31</f>
        <v>583969.53625</v>
      </c>
      <c r="D33" s="51">
        <f aca="true" t="shared" si="3" ref="D33:D53">+C33/C$21</f>
        <v>0.6651137457937049</v>
      </c>
      <c r="E33" s="55"/>
      <c r="F33" s="28" t="s">
        <v>14</v>
      </c>
      <c r="G33" s="55"/>
      <c r="I33" s="9" t="s">
        <v>18</v>
      </c>
      <c r="J33" s="40">
        <f>+J21-J31</f>
        <v>0</v>
      </c>
      <c r="K33" s="51" t="e">
        <f aca="true" t="shared" si="4" ref="K33:K53">+J33/J$21</f>
        <v>#DIV/0!</v>
      </c>
      <c r="M33" s="9" t="s">
        <v>18</v>
      </c>
      <c r="N33" s="9">
        <f>+N21-N31</f>
        <v>0</v>
      </c>
      <c r="O33" s="46" t="e">
        <f aca="true" t="shared" si="5" ref="O33:O53">+N33/N$21</f>
        <v>#DIV/0!</v>
      </c>
    </row>
    <row r="34" spans="2:15" ht="15">
      <c r="B34" s="8"/>
      <c r="C34" s="39"/>
      <c r="D34" s="51" t="s">
        <v>18</v>
      </c>
      <c r="E34" s="54"/>
      <c r="F34" s="28"/>
      <c r="G34" s="54"/>
      <c r="I34" s="8"/>
      <c r="J34" s="39"/>
      <c r="K34" s="51" t="s">
        <v>18</v>
      </c>
      <c r="M34" s="8"/>
      <c r="N34" s="8"/>
      <c r="O34" s="46" t="s">
        <v>18</v>
      </c>
    </row>
    <row r="35" spans="2:15" ht="15">
      <c r="B35" s="9">
        <f>+B21-B31</f>
        <v>325.2406216931217</v>
      </c>
      <c r="C35" s="39">
        <f>+C33/B14</f>
        <v>325.2406216931217</v>
      </c>
      <c r="D35" s="51" t="s">
        <v>18</v>
      </c>
      <c r="E35" s="54"/>
      <c r="F35" s="28" t="s">
        <v>28</v>
      </c>
      <c r="G35" s="54"/>
      <c r="I35" s="9" t="e">
        <f>+I21-I31</f>
        <v>#DIV/0!</v>
      </c>
      <c r="J35" s="39" t="e">
        <f>+J33/I14</f>
        <v>#DIV/0!</v>
      </c>
      <c r="K35" s="51" t="s">
        <v>18</v>
      </c>
      <c r="M35" s="9" t="e">
        <f>+M21-M31</f>
        <v>#DIV/0!</v>
      </c>
      <c r="N35" s="8" t="e">
        <f>+N33/M14</f>
        <v>#DIV/0!</v>
      </c>
      <c r="O35" s="46" t="s">
        <v>18</v>
      </c>
    </row>
    <row r="36" spans="4:15" ht="15">
      <c r="D36" s="51" t="s">
        <v>18</v>
      </c>
      <c r="K36" s="51" t="s">
        <v>18</v>
      </c>
      <c r="O36" s="46" t="s">
        <v>18</v>
      </c>
    </row>
    <row r="37" spans="2:15" ht="15">
      <c r="B37" s="12" t="s">
        <v>38</v>
      </c>
      <c r="C37" s="38" t="s">
        <v>37</v>
      </c>
      <c r="D37" s="51" t="s">
        <v>18</v>
      </c>
      <c r="E37" s="53"/>
      <c r="F37" s="28" t="s">
        <v>2</v>
      </c>
      <c r="G37" s="53"/>
      <c r="I37" s="12" t="s">
        <v>38</v>
      </c>
      <c r="J37" s="38" t="s">
        <v>37</v>
      </c>
      <c r="K37" s="51" t="s">
        <v>18</v>
      </c>
      <c r="M37" s="12" t="s">
        <v>38</v>
      </c>
      <c r="N37" s="12" t="s">
        <v>37</v>
      </c>
      <c r="O37" s="46" t="s">
        <v>18</v>
      </c>
    </row>
    <row r="38" spans="1:15" ht="15">
      <c r="A38" s="20">
        <v>28500</v>
      </c>
      <c r="B38" s="8">
        <f>+A38/B9*1000</f>
        <v>570</v>
      </c>
      <c r="C38" s="39">
        <f>+A38</f>
        <v>28500</v>
      </c>
      <c r="D38" s="50">
        <f t="shared" si="3"/>
        <v>0.03246015515954166</v>
      </c>
      <c r="E38" s="54"/>
      <c r="F38" s="29" t="s">
        <v>10</v>
      </c>
      <c r="G38" s="54"/>
      <c r="H38" s="20">
        <v>0</v>
      </c>
      <c r="I38" s="8" t="e">
        <f>+H38/I9*1000</f>
        <v>#DIV/0!</v>
      </c>
      <c r="J38" s="39">
        <f>+H38</f>
        <v>0</v>
      </c>
      <c r="K38" s="50" t="e">
        <f t="shared" si="4"/>
        <v>#DIV/0!</v>
      </c>
      <c r="L38" s="20">
        <v>0</v>
      </c>
      <c r="M38" s="8" t="e">
        <f>+L38/M9*1000</f>
        <v>#DIV/0!</v>
      </c>
      <c r="N38" s="8">
        <f>+L38</f>
        <v>0</v>
      </c>
      <c r="O38" s="47" t="e">
        <f t="shared" si="5"/>
        <v>#DIV/0!</v>
      </c>
    </row>
    <row r="39" spans="1:15" ht="15">
      <c r="A39" s="21">
        <v>3.2</v>
      </c>
      <c r="B39" s="8">
        <f>+A39*1000</f>
        <v>3200</v>
      </c>
      <c r="C39" s="39">
        <f>+A39*B$9</f>
        <v>160000</v>
      </c>
      <c r="D39" s="50">
        <f t="shared" si="3"/>
        <v>0.1822324500184795</v>
      </c>
      <c r="E39" s="54"/>
      <c r="F39" s="26" t="s">
        <v>3</v>
      </c>
      <c r="G39" s="54"/>
      <c r="H39" s="21">
        <v>0</v>
      </c>
      <c r="I39" s="8">
        <f>+H39*1000</f>
        <v>0</v>
      </c>
      <c r="J39" s="39">
        <f>+H39*I$9</f>
        <v>0</v>
      </c>
      <c r="K39" s="50" t="e">
        <f t="shared" si="4"/>
        <v>#DIV/0!</v>
      </c>
      <c r="L39" s="21">
        <v>0</v>
      </c>
      <c r="M39" s="8">
        <f>+L39*1000</f>
        <v>0</v>
      </c>
      <c r="N39" s="8">
        <f>+L39*M$9</f>
        <v>0</v>
      </c>
      <c r="O39" s="47" t="e">
        <f t="shared" si="5"/>
        <v>#DIV/0!</v>
      </c>
    </row>
    <row r="40" spans="1:15" ht="15">
      <c r="A40" s="21">
        <v>1.4</v>
      </c>
      <c r="B40" s="8">
        <f>+A40*1000</f>
        <v>1400</v>
      </c>
      <c r="C40" s="39">
        <f>+A40*B$9</f>
        <v>70000</v>
      </c>
      <c r="D40" s="50">
        <f t="shared" si="3"/>
        <v>0.07972669688308479</v>
      </c>
      <c r="E40" s="54"/>
      <c r="F40" s="26" t="s">
        <v>4</v>
      </c>
      <c r="G40" s="54"/>
      <c r="H40" s="21">
        <v>0</v>
      </c>
      <c r="I40" s="8">
        <f>+H40*1000</f>
        <v>0</v>
      </c>
      <c r="J40" s="39">
        <f>+H40*I$9</f>
        <v>0</v>
      </c>
      <c r="K40" s="50" t="e">
        <f t="shared" si="4"/>
        <v>#DIV/0!</v>
      </c>
      <c r="L40" s="21">
        <v>0</v>
      </c>
      <c r="M40" s="8">
        <f>+L40*1000</f>
        <v>0</v>
      </c>
      <c r="N40" s="8">
        <f>+L40*M$9</f>
        <v>0</v>
      </c>
      <c r="O40" s="47" t="e">
        <f t="shared" si="5"/>
        <v>#DIV/0!</v>
      </c>
    </row>
    <row r="41" spans="1:15" ht="15">
      <c r="A41" s="21">
        <v>1.2</v>
      </c>
      <c r="B41" s="8">
        <f>+A41*1000</f>
        <v>1200</v>
      </c>
      <c r="C41" s="39">
        <f>+A41*B$9</f>
        <v>60000</v>
      </c>
      <c r="D41" s="50">
        <f t="shared" si="3"/>
        <v>0.06833716875692981</v>
      </c>
      <c r="E41" s="54"/>
      <c r="F41" s="26" t="s">
        <v>5</v>
      </c>
      <c r="G41" s="54"/>
      <c r="H41" s="21">
        <v>0</v>
      </c>
      <c r="I41" s="8">
        <f>+H41*1000</f>
        <v>0</v>
      </c>
      <c r="J41" s="39">
        <f>+H41*I$9</f>
        <v>0</v>
      </c>
      <c r="K41" s="50" t="e">
        <f t="shared" si="4"/>
        <v>#DIV/0!</v>
      </c>
      <c r="L41" s="21">
        <v>0</v>
      </c>
      <c r="M41" s="8">
        <f>+L41*1000</f>
        <v>0</v>
      </c>
      <c r="N41" s="8">
        <f>+L41*M$9</f>
        <v>0</v>
      </c>
      <c r="O41" s="47" t="e">
        <f t="shared" si="5"/>
        <v>#DIV/0!</v>
      </c>
    </row>
    <row r="42" spans="1:15" ht="15">
      <c r="A42" s="21">
        <v>0.4</v>
      </c>
      <c r="B42" s="8">
        <f>+A42*1000</f>
        <v>400</v>
      </c>
      <c r="C42" s="39">
        <f>+A42*B$9</f>
        <v>20000</v>
      </c>
      <c r="D42" s="50">
        <f t="shared" si="3"/>
        <v>0.02277905625230994</v>
      </c>
      <c r="E42" s="54"/>
      <c r="F42" s="26" t="s">
        <v>6</v>
      </c>
      <c r="G42" s="54"/>
      <c r="H42" s="21">
        <v>0</v>
      </c>
      <c r="I42" s="8">
        <f>+H42*1000</f>
        <v>0</v>
      </c>
      <c r="J42" s="39">
        <f>+H42*I$9</f>
        <v>0</v>
      </c>
      <c r="K42" s="50" t="e">
        <f t="shared" si="4"/>
        <v>#DIV/0!</v>
      </c>
      <c r="L42" s="21">
        <v>0</v>
      </c>
      <c r="M42" s="8">
        <f>+L42*1000</f>
        <v>0</v>
      </c>
      <c r="N42" s="8">
        <f>+L42*M$9</f>
        <v>0</v>
      </c>
      <c r="O42" s="47" t="e">
        <f t="shared" si="5"/>
        <v>#DIV/0!</v>
      </c>
    </row>
    <row r="43" spans="1:15" ht="15">
      <c r="A43" s="21">
        <v>0.2</v>
      </c>
      <c r="B43" s="8">
        <f>+A43*1000</f>
        <v>200</v>
      </c>
      <c r="C43" s="39">
        <f>+A43*B$9</f>
        <v>10000</v>
      </c>
      <c r="D43" s="50">
        <f t="shared" si="3"/>
        <v>0.01138952812615497</v>
      </c>
      <c r="E43" s="54"/>
      <c r="F43" s="26" t="s">
        <v>11</v>
      </c>
      <c r="G43" s="54"/>
      <c r="H43" s="21">
        <v>0</v>
      </c>
      <c r="I43" s="8">
        <f>+H43*1000</f>
        <v>0</v>
      </c>
      <c r="J43" s="39">
        <f>+H43*I$9</f>
        <v>0</v>
      </c>
      <c r="K43" s="50" t="e">
        <f t="shared" si="4"/>
        <v>#DIV/0!</v>
      </c>
      <c r="L43" s="21">
        <v>0</v>
      </c>
      <c r="M43" s="8">
        <f>+L43*1000</f>
        <v>0</v>
      </c>
      <c r="N43" s="8">
        <f>+L43*M$9</f>
        <v>0</v>
      </c>
      <c r="O43" s="47" t="e">
        <f t="shared" si="5"/>
        <v>#DIV/0!</v>
      </c>
    </row>
    <row r="44" spans="1:15" ht="15">
      <c r="A44" s="10"/>
      <c r="B44" s="9">
        <f>+SUM(B38:B43)</f>
        <v>6970</v>
      </c>
      <c r="C44" s="40">
        <f>+SUM(C38:C43)</f>
        <v>348500</v>
      </c>
      <c r="D44" s="51">
        <f t="shared" si="3"/>
        <v>0.3969250551965007</v>
      </c>
      <c r="E44" s="55"/>
      <c r="F44" s="27" t="s">
        <v>26</v>
      </c>
      <c r="G44" s="55"/>
      <c r="H44" s="10"/>
      <c r="I44" s="9" t="e">
        <f>+SUM(I38:I43)</f>
        <v>#DIV/0!</v>
      </c>
      <c r="J44" s="40">
        <f>+SUM(J38:J43)</f>
        <v>0</v>
      </c>
      <c r="K44" s="51" t="e">
        <f t="shared" si="4"/>
        <v>#DIV/0!</v>
      </c>
      <c r="L44" s="10"/>
      <c r="M44" s="9" t="e">
        <f>+SUM(M38:M43)</f>
        <v>#DIV/0!</v>
      </c>
      <c r="N44" s="9">
        <f>+SUM(N38:N43)</f>
        <v>0</v>
      </c>
      <c r="O44" s="46" t="e">
        <f t="shared" si="5"/>
        <v>#DIV/0!</v>
      </c>
    </row>
    <row r="45" spans="2:15" ht="15">
      <c r="B45" s="4"/>
      <c r="D45" s="51" t="s">
        <v>18</v>
      </c>
      <c r="F45" s="27"/>
      <c r="I45" s="4"/>
      <c r="K45" s="51" t="s">
        <v>18</v>
      </c>
      <c r="M45" s="4"/>
      <c r="O45" s="46" t="s">
        <v>18</v>
      </c>
    </row>
    <row r="46" spans="2:15" ht="15">
      <c r="B46" s="4" t="s">
        <v>27</v>
      </c>
      <c r="C46" s="42" t="s">
        <v>29</v>
      </c>
      <c r="D46" s="51" t="s">
        <v>18</v>
      </c>
      <c r="E46" s="57"/>
      <c r="F46" s="27"/>
      <c r="G46" s="57"/>
      <c r="I46" s="4" t="s">
        <v>27</v>
      </c>
      <c r="J46" s="42" t="s">
        <v>29</v>
      </c>
      <c r="K46" s="51" t="s">
        <v>18</v>
      </c>
      <c r="M46" s="4" t="s">
        <v>27</v>
      </c>
      <c r="N46" s="5" t="s">
        <v>29</v>
      </c>
      <c r="O46" s="46" t="s">
        <v>18</v>
      </c>
    </row>
    <row r="47" spans="1:15" ht="15">
      <c r="A47" s="68" t="s">
        <v>48</v>
      </c>
      <c r="B47" s="69">
        <f>+C47/(1-A12-A13)</f>
        <v>0.022677552813869066</v>
      </c>
      <c r="C47" s="43">
        <f>+B44/C35/1000</f>
        <v>0.021430287409106265</v>
      </c>
      <c r="D47" s="51" t="s">
        <v>18</v>
      </c>
      <c r="E47" s="58"/>
      <c r="F47" s="65" t="s">
        <v>52</v>
      </c>
      <c r="G47" s="58"/>
      <c r="H47" s="68" t="s">
        <v>48</v>
      </c>
      <c r="I47" s="69" t="e">
        <f>+J47/(1-H12-H13)</f>
        <v>#DIV/0!</v>
      </c>
      <c r="J47" s="43" t="e">
        <f>+I44/J35/1000</f>
        <v>#DIV/0!</v>
      </c>
      <c r="K47" s="51" t="s">
        <v>18</v>
      </c>
      <c r="L47" s="68" t="s">
        <v>48</v>
      </c>
      <c r="M47" s="69" t="e">
        <f>+N47/(1-L12-L13)</f>
        <v>#DIV/0!</v>
      </c>
      <c r="N47" s="14" t="e">
        <f>+M44/N35/1000</f>
        <v>#DIV/0!</v>
      </c>
      <c r="O47" s="46" t="s">
        <v>18</v>
      </c>
    </row>
    <row r="48" spans="4:15" ht="15">
      <c r="D48" s="51" t="s">
        <v>18</v>
      </c>
      <c r="F48" s="30"/>
      <c r="K48" s="51" t="s">
        <v>18</v>
      </c>
      <c r="O48" s="46" t="s">
        <v>18</v>
      </c>
    </row>
    <row r="49" spans="3:15" ht="15">
      <c r="C49" s="55">
        <f>+C33-C44</f>
        <v>235469.53625</v>
      </c>
      <c r="D49" s="51">
        <f t="shared" si="3"/>
        <v>0.26818869059720424</v>
      </c>
      <c r="E49" s="55"/>
      <c r="F49" s="65" t="s">
        <v>15</v>
      </c>
      <c r="G49" s="55"/>
      <c r="J49" s="55">
        <f>+J33-J44</f>
        <v>0</v>
      </c>
      <c r="K49" s="51" t="e">
        <f t="shared" si="4"/>
        <v>#DIV/0!</v>
      </c>
      <c r="N49" s="72">
        <f>+N33-N44</f>
        <v>0</v>
      </c>
      <c r="O49" s="46" t="e">
        <f t="shared" si="5"/>
        <v>#DIV/0!</v>
      </c>
    </row>
    <row r="50" spans="3:15" ht="15">
      <c r="C50" s="39"/>
      <c r="D50" s="51" t="s">
        <v>18</v>
      </c>
      <c r="E50" s="54"/>
      <c r="G50" s="54"/>
      <c r="J50" s="39"/>
      <c r="K50" s="51" t="s">
        <v>18</v>
      </c>
      <c r="N50" s="8"/>
      <c r="O50" s="46" t="s">
        <v>18</v>
      </c>
    </row>
    <row r="51" spans="3:15" ht="15">
      <c r="C51" s="44">
        <v>30000</v>
      </c>
      <c r="D51" s="51">
        <f t="shared" si="3"/>
        <v>0.03416858437846491</v>
      </c>
      <c r="E51" s="54"/>
      <c r="F51" s="25" t="s">
        <v>9</v>
      </c>
      <c r="G51" s="54"/>
      <c r="J51" s="44">
        <v>0</v>
      </c>
      <c r="K51" s="51" t="e">
        <f t="shared" si="4"/>
        <v>#DIV/0!</v>
      </c>
      <c r="N51" s="19">
        <v>0</v>
      </c>
      <c r="O51" s="46" t="e">
        <f t="shared" si="5"/>
        <v>#DIV/0!</v>
      </c>
    </row>
    <row r="52" spans="3:15" ht="15">
      <c r="C52" s="39"/>
      <c r="D52" s="51" t="s">
        <v>18</v>
      </c>
      <c r="E52" s="54"/>
      <c r="G52" s="54"/>
      <c r="J52" s="39"/>
      <c r="K52" s="51" t="s">
        <v>18</v>
      </c>
      <c r="N52" s="8"/>
      <c r="O52" s="46" t="s">
        <v>18</v>
      </c>
    </row>
    <row r="53" spans="3:15" ht="15.75" thickBot="1">
      <c r="C53" s="60">
        <f>+C49-C51</f>
        <v>205469.53625</v>
      </c>
      <c r="D53" s="51">
        <f t="shared" si="3"/>
        <v>0.2340201062187393</v>
      </c>
      <c r="E53" s="55"/>
      <c r="F53" s="63" t="s">
        <v>8</v>
      </c>
      <c r="G53" s="55"/>
      <c r="J53" s="60">
        <f>+J49-J51</f>
        <v>0</v>
      </c>
      <c r="K53" s="51" t="e">
        <f t="shared" si="4"/>
        <v>#DIV/0!</v>
      </c>
      <c r="N53" s="60">
        <f>+N49-N51</f>
        <v>0</v>
      </c>
      <c r="O53" s="46" t="e">
        <f t="shared" si="5"/>
        <v>#DIV/0!</v>
      </c>
    </row>
    <row r="54" ht="15.75" thickTop="1"/>
  </sheetData>
  <printOptions/>
  <pageMargins left="0.3" right="0.3" top="0.27" bottom="0.31" header="0.13" footer="0.16"/>
  <pageSetup fitToHeight="1" fitToWidth="1" horizontalDpi="300" verticalDpi="300" orientation="landscape" paperSize="9" scale="73" r:id="rId2"/>
  <headerFooter alignWithMargins="0">
    <oddFooter>&amp;C&amp;F Page&amp;P of &amp;N&amp;RUpdated on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Hongkong Post New DM Website</dc:title>
  <dc:subject/>
  <dc:creator>Samson Tam</dc:creator>
  <cp:keywords/>
  <dc:description/>
  <cp:lastModifiedBy>Nick</cp:lastModifiedBy>
  <cp:lastPrinted>2005-09-13T07:55:13Z</cp:lastPrinted>
  <dcterms:created xsi:type="dcterms:W3CDTF">2005-09-13T06:12:01Z</dcterms:created>
  <dcterms:modified xsi:type="dcterms:W3CDTF">2005-09-14T04:25:11Z</dcterms:modified>
  <cp:category/>
  <cp:version/>
  <cp:contentType/>
  <cp:contentStatus/>
</cp:coreProperties>
</file>